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7620" yWindow="140" windowWidth="11980" windowHeight="13780"/>
  </bookViews>
  <sheets>
    <sheet name="MITIGATION TABLE" sheetId="1" r:id="rId1"/>
    <sheet name="OLD FIELD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E74" i="1"/>
  <c r="E31" i="1" l="1"/>
  <c r="K12" i="1" l="1"/>
  <c r="I7" i="1"/>
  <c r="E13" i="1" l="1"/>
  <c r="E70" i="1"/>
  <c r="E59" i="1"/>
  <c r="E53" i="1"/>
  <c r="E47" i="1"/>
  <c r="E41" i="1"/>
  <c r="E40" i="2" l="1"/>
  <c r="E42" i="2" s="1"/>
  <c r="D43" i="2" s="1"/>
  <c r="I24" i="1" l="1"/>
  <c r="K22" i="1"/>
  <c r="K20" i="1"/>
  <c r="K19" i="1"/>
  <c r="K18" i="1"/>
  <c r="E15" i="1"/>
  <c r="D6" i="1"/>
  <c r="K24" i="1" l="1"/>
  <c r="E33" i="1" s="1"/>
  <c r="H75" i="1"/>
  <c r="K26" i="1" l="1"/>
  <c r="K27" i="1" s="1"/>
  <c r="K76" i="1" s="1"/>
  <c r="K77" i="1" s="1"/>
  <c r="K78" i="1" s="1"/>
  <c r="K79" i="1" s="1"/>
</calcChain>
</file>

<file path=xl/sharedStrings.xml><?xml version="1.0" encoding="utf-8"?>
<sst xmlns="http://schemas.openxmlformats.org/spreadsheetml/2006/main" count="178" uniqueCount="147">
  <si>
    <t>Site Conditions</t>
  </si>
  <si>
    <t>Canopy Cover Goal</t>
  </si>
  <si>
    <t>sf</t>
  </si>
  <si>
    <t>%</t>
  </si>
  <si>
    <t>Pre-Construction</t>
  </si>
  <si>
    <t>Stand Quality</t>
  </si>
  <si>
    <t>Points</t>
  </si>
  <si>
    <t>Total</t>
  </si>
  <si>
    <t>Preserved Canopy</t>
  </si>
  <si>
    <t>trees</t>
  </si>
  <si>
    <t>Cumulative Canopy</t>
  </si>
  <si>
    <t>Mitigation Requirement</t>
  </si>
  <si>
    <t>in</t>
  </si>
  <si>
    <t>DUE</t>
  </si>
  <si>
    <t>Additional Option Points</t>
  </si>
  <si>
    <t>Landscape Plan</t>
  </si>
  <si>
    <t>Tree Preservation Plan</t>
  </si>
  <si>
    <t>Water-Wise Irrigation Plan</t>
  </si>
  <si>
    <t>Pre-Construction Total</t>
  </si>
  <si>
    <t>Post-Construction Total</t>
  </si>
  <si>
    <t xml:space="preserve">Landscaping  </t>
  </si>
  <si>
    <t>% of goal</t>
  </si>
  <si>
    <t>+</t>
  </si>
  <si>
    <t>Large Legacy Tree (1200 sf)</t>
  </si>
  <si>
    <t>Landscape Tree (300 sf)</t>
  </si>
  <si>
    <t>Medium Legacy Tree (750 sf)</t>
  </si>
  <si>
    <t>RV</t>
  </si>
  <si>
    <t>Site Survey Assessment</t>
  </si>
  <si>
    <t xml:space="preserve">SITE   </t>
  </si>
  <si>
    <t>TOTAL AREA</t>
  </si>
  <si>
    <t>#/TREES</t>
  </si>
  <si>
    <t>Point Quarter Method</t>
  </si>
  <si>
    <t>Distance from</t>
  </si>
  <si>
    <t>Center of Plot</t>
  </si>
  <si>
    <t>Diameter</t>
  </si>
  <si>
    <t>Canopy</t>
  </si>
  <si>
    <t>Width (Avg/2)</t>
  </si>
  <si>
    <t>Breast Height</t>
  </si>
  <si>
    <t>SAMPLE</t>
  </si>
  <si>
    <t>Use Transects</t>
  </si>
  <si>
    <t>Distinguish Density:</t>
  </si>
  <si>
    <t>High, Medium, Low</t>
  </si>
  <si>
    <t>Determine # of points</t>
  </si>
  <si>
    <t>Use 4 quadrants/point</t>
  </si>
  <si>
    <t>N,S,E,W</t>
  </si>
  <si>
    <t>Count 1 tree/quadrant</t>
  </si>
  <si>
    <t>Closest to point</t>
  </si>
  <si>
    <t>Collect data</t>
  </si>
  <si>
    <t>12"</t>
  </si>
  <si>
    <t>26'</t>
  </si>
  <si>
    <t>15'/16'=15.5'</t>
  </si>
  <si>
    <t>240 sf/tree</t>
  </si>
  <si>
    <t>Determine averages</t>
  </si>
  <si>
    <t>Transect</t>
  </si>
  <si>
    <t>Determine dominance</t>
  </si>
  <si>
    <t>Stratified area</t>
  </si>
  <si>
    <t>ERC, mesquite, hack, hl</t>
  </si>
  <si>
    <t>Stratified Sample</t>
  </si>
  <si>
    <t>ERC</t>
  </si>
  <si>
    <t>14"</t>
  </si>
  <si>
    <t>Pre-existing canopy</t>
  </si>
  <si>
    <t>Stratified sample #1</t>
  </si>
  <si>
    <t>Survey (100% tally)</t>
  </si>
  <si>
    <t>Canopy Cover</t>
  </si>
  <si>
    <t>Percent cover</t>
  </si>
  <si>
    <t>Overall</t>
  </si>
  <si>
    <t>Section</t>
  </si>
  <si>
    <t>Percent Cover</t>
  </si>
  <si>
    <t>Reduction for age class</t>
  </si>
  <si>
    <t>40% maximum reduction</t>
  </si>
  <si>
    <t>Trees</t>
  </si>
  <si>
    <t>&gt;12" (%)</t>
  </si>
  <si>
    <t>Reference the mitigation table.</t>
  </si>
  <si>
    <t>Preserve Undisturbed Natural Areas</t>
  </si>
  <si>
    <t>Preserve Riparian Buffer Zone to average of 50 feet or greater</t>
  </si>
  <si>
    <t>Reduction of Impervious Cover</t>
  </si>
  <si>
    <t>Conservation of Natural Features and Resources</t>
  </si>
  <si>
    <t>Lower Impact Site Design</t>
  </si>
  <si>
    <t>Reference:</t>
  </si>
  <si>
    <t>iSWM</t>
  </si>
  <si>
    <t>Article X</t>
  </si>
  <si>
    <t>Utilization of Natural Features</t>
  </si>
  <si>
    <t>Avoid Floodplains</t>
  </si>
  <si>
    <t>Avoid Steep Slopes</t>
  </si>
  <si>
    <t>Minimize Siting on Permeable or Erodible Soils</t>
  </si>
  <si>
    <t>Fit Design to the Terrain</t>
  </si>
  <si>
    <t>Locate Development in Less Sensitive Areas</t>
  </si>
  <si>
    <t>Reduce Limits of Clearing and Grading</t>
  </si>
  <si>
    <t>Creative Development Design to increase landscape area</t>
  </si>
  <si>
    <t>Reduce Building Footprints</t>
  </si>
  <si>
    <t>Create Parking Lot Stormwater Islands</t>
  </si>
  <si>
    <t>Use Buffers and Undisturbed Areas for stormwater runoff</t>
  </si>
  <si>
    <t>Use Natural Drainageways Instead of Storm Sewers</t>
  </si>
  <si>
    <t>Use Vegetated Swales Instead of Curb and Gutter</t>
  </si>
  <si>
    <t>Drain Runoff to Pervious Areas</t>
  </si>
  <si>
    <t>Reduce the Parking Footprint (including garage structures)</t>
  </si>
  <si>
    <t xml:space="preserve">Engineered solutions in urban streetscape - mitigation </t>
  </si>
  <si>
    <r>
      <t>Lot Size (</t>
    </r>
    <r>
      <rPr>
        <i/>
        <sz val="11"/>
        <color theme="1"/>
        <rFont val="Calibri"/>
        <family val="2"/>
        <scheme val="minor"/>
      </rPr>
      <t>acs</t>
    </r>
    <r>
      <rPr>
        <sz val="11"/>
        <color theme="1"/>
        <rFont val="Calibri"/>
        <family val="2"/>
        <scheme val="minor"/>
      </rPr>
      <t>)</t>
    </r>
  </si>
  <si>
    <t>Survey total / Protected trees</t>
  </si>
  <si>
    <t>Integrated Site Design Practices and Techniques (iSWM 3.2)</t>
  </si>
  <si>
    <t>* Open-Field Reduction is derived by separate calculations of stratified stand of early succession age trees.</t>
  </si>
  <si>
    <t>Pre-Existing Canopy**</t>
  </si>
  <si>
    <t>** Pre-existing Canopy includes coverage of old-field and all other tree coverage on the property.</t>
  </si>
  <si>
    <t>Canopy Cover All Trees (%)</t>
  </si>
  <si>
    <t>All Trees &gt;12" DBH (#)</t>
  </si>
  <si>
    <t>Projected Parking Lot Canopy Cover 50% or greater.</t>
  </si>
  <si>
    <t xml:space="preserve">Example #1 is a 4.3 acre commercial use property with 1.8 acres of </t>
  </si>
  <si>
    <t>Old-Field Reduction*</t>
  </si>
  <si>
    <t xml:space="preserve">tree canopy made up of 684 inches of protected trees.  </t>
  </si>
  <si>
    <t>There is no 'old-field' early succession tree growth on the property.</t>
  </si>
  <si>
    <t>The 1.8 acres of tree canopy area has 48 trees greater than 12" diameter.</t>
  </si>
  <si>
    <t>Existing canopy is 12% over the canopy goal for a property of its type.</t>
  </si>
  <si>
    <t>The 42% canopy cover is converted to 42 points for SDI calculation.</t>
  </si>
  <si>
    <t>The 48 trees greater than 12" are provided for a stand maturity test.</t>
  </si>
  <si>
    <t>The points are accumulated for measuring against Post-Construction scores.</t>
  </si>
  <si>
    <t>All large and medium landscape trees planted per code obtain 300 sf.</t>
  </si>
  <si>
    <t>Large legacy landscape trees planted to the standard obtain 1200 sf.</t>
  </si>
  <si>
    <t>Medium legacy landscape trees planted to the standard obtain 750 sf.</t>
  </si>
  <si>
    <t>Canopy coverage of existing trees retained are credited the total square feet.</t>
  </si>
  <si>
    <t>Transplanted trees</t>
  </si>
  <si>
    <t>in.</t>
  </si>
  <si>
    <t>of Property</t>
  </si>
  <si>
    <t>Using soil and tree canopy increase measures.</t>
  </si>
  <si>
    <t>Soil management study for trees is required.</t>
  </si>
  <si>
    <t>Utility easement planning is required.</t>
  </si>
  <si>
    <t xml:space="preserve">Using enhanced planning and </t>
  </si>
  <si>
    <t>implementation measures.</t>
  </si>
  <si>
    <t xml:space="preserve">Using iSWM integrated Site </t>
  </si>
  <si>
    <t>Design Practices &amp; Techniques.</t>
  </si>
  <si>
    <t xml:space="preserve">(Refer to iSWM Planning for </t>
  </si>
  <si>
    <t>explanation of categories.)</t>
  </si>
  <si>
    <t>Planning and design beyond</t>
  </si>
  <si>
    <t>Water Wise System &amp; Maintenance Implementation</t>
  </si>
  <si>
    <t>Utilize Open Space Development (public/private park w amenities)</t>
  </si>
  <si>
    <t>Consulting arborist in pre-planning, construction, inspection</t>
  </si>
  <si>
    <t>Building Façade increasing landscaping area.</t>
  </si>
  <si>
    <t>Enhanced buffer zone increasing landscaping area.</t>
  </si>
  <si>
    <t>Total Green Site Points</t>
  </si>
  <si>
    <t>Post-Construction - Green Site</t>
  </si>
  <si>
    <t>Article X minimum design options.</t>
  </si>
  <si>
    <t xml:space="preserve">Maximum Potential Green Site Points  </t>
  </si>
  <si>
    <t>REDUCTION BY CANOPY COVER</t>
  </si>
  <si>
    <t>REDUCTION BY SITE DESIGN &amp; LANDSCAPING</t>
  </si>
  <si>
    <t>TOTAL REDUCTION BY GREEN SITE</t>
  </si>
  <si>
    <t>Reduce Roadway Lengths and Widths (Resid. Development)</t>
  </si>
  <si>
    <t>Use Fewer or Alternative Cul-de-sacs (Resid. Development)</t>
  </si>
  <si>
    <t>Post Construction- Stand Quality 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</si>
</sst>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0" fillId="0" borderId="0" xfId="0" applyBorder="1"/>
    <xf numFmtId="0" fontId="1" fillId="0" borderId="0" xfId="0" applyFont="1"/>
    <xf numFmtId="164" fontId="3" fillId="0" borderId="0" xfId="0" applyNumberFormat="1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2" borderId="0" xfId="0" applyFont="1" applyFill="1"/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64" fontId="1" fillId="0" borderId="0" xfId="0" applyNumberFormat="1" applyFont="1" applyAlignment="1">
      <alignment horizontal="left"/>
    </xf>
    <xf numFmtId="166" fontId="5" fillId="0" borderId="0" xfId="0" applyNumberFormat="1" applyFont="1"/>
    <xf numFmtId="0" fontId="3" fillId="0" borderId="0" xfId="0" applyFont="1"/>
    <xf numFmtId="0" fontId="5" fillId="0" borderId="0" xfId="0" applyFont="1"/>
    <xf numFmtId="9" fontId="0" fillId="0" borderId="0" xfId="0" applyNumberFormat="1"/>
    <xf numFmtId="1" fontId="0" fillId="0" borderId="0" xfId="0" applyNumberFormat="1"/>
    <xf numFmtId="1" fontId="1" fillId="0" borderId="0" xfId="0" applyNumberFormat="1" applyFont="1"/>
    <xf numFmtId="0" fontId="1" fillId="2" borderId="0" xfId="0" applyFont="1" applyFill="1"/>
    <xf numFmtId="0" fontId="0" fillId="2" borderId="0" xfId="0" applyFill="1"/>
    <xf numFmtId="9" fontId="0" fillId="2" borderId="0" xfId="0" applyNumberFormat="1" applyFill="1"/>
    <xf numFmtId="0" fontId="3" fillId="2" borderId="0" xfId="0" applyFont="1" applyFill="1"/>
    <xf numFmtId="1" fontId="1" fillId="2" borderId="0" xfId="0" applyNumberFormat="1" applyFont="1" applyFill="1"/>
    <xf numFmtId="9" fontId="1" fillId="2" borderId="0" xfId="0" applyNumberFormat="1" applyFont="1" applyFill="1"/>
    <xf numFmtId="0" fontId="3" fillId="0" borderId="0" xfId="0" applyFont="1" applyAlignment="1">
      <alignment horizontal="left"/>
    </xf>
    <xf numFmtId="0" fontId="0" fillId="3" borderId="3" xfId="0" applyFill="1" applyBorder="1" applyAlignment="1">
      <alignment horizontal="center"/>
    </xf>
    <xf numFmtId="0" fontId="0" fillId="0" borderId="2" xfId="0" applyBorder="1"/>
    <xf numFmtId="0" fontId="3" fillId="0" borderId="2" xfId="0" applyFont="1" applyBorder="1"/>
    <xf numFmtId="0" fontId="6" fillId="0" borderId="0" xfId="0" applyFont="1"/>
    <xf numFmtId="0" fontId="3" fillId="0" borderId="0" xfId="0" applyFont="1" applyFill="1" applyBorder="1"/>
    <xf numFmtId="0" fontId="6" fillId="0" borderId="4" xfId="0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4" fillId="0" borderId="0" xfId="0" applyFont="1" applyBorder="1"/>
    <xf numFmtId="0" fontId="1" fillId="0" borderId="0" xfId="0" applyFont="1" applyFill="1"/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0" fontId="3" fillId="0" borderId="5" xfId="0" applyFont="1" applyBorder="1"/>
    <xf numFmtId="0" fontId="0" fillId="0" borderId="5" xfId="0" applyBorder="1"/>
    <xf numFmtId="0" fontId="1" fillId="0" borderId="5" xfId="0" applyFont="1" applyFill="1" applyBorder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5"/>
  <sheetViews>
    <sheetView tabSelected="1" view="pageLayout" zoomScaleNormal="100" workbookViewId="0">
      <selection activeCell="P15" sqref="P15"/>
    </sheetView>
  </sheetViews>
  <sheetFormatPr defaultRowHeight="14.5" x14ac:dyDescent="0.35"/>
  <cols>
    <col min="1" max="1" width="41.90625" customWidth="1"/>
    <col min="2" max="2" width="1.81640625" hidden="1" customWidth="1"/>
    <col min="3" max="3" width="28.36328125" customWidth="1"/>
    <col min="4" max="4" width="4.81640625" customWidth="1"/>
    <col min="6" max="6" width="3.1796875" customWidth="1"/>
    <col min="7" max="7" width="2.1796875" customWidth="1"/>
    <col min="8" max="8" width="26.81640625" customWidth="1"/>
    <col min="10" max="10" width="5.81640625" customWidth="1"/>
    <col min="12" max="12" width="3.81640625" customWidth="1"/>
  </cols>
  <sheetData>
    <row r="1" spans="3:12" ht="8.25" customHeight="1" x14ac:dyDescent="0.35"/>
    <row r="2" spans="3:12" x14ac:dyDescent="0.35">
      <c r="C2" s="14" t="s">
        <v>0</v>
      </c>
      <c r="H2" s="48"/>
    </row>
    <row r="3" spans="3:12" ht="1.5" customHeight="1" thickBot="1" x14ac:dyDescent="0.4">
      <c r="C3" s="1"/>
      <c r="H3" s="1"/>
    </row>
    <row r="4" spans="3:12" ht="15" thickBot="1" x14ac:dyDescent="0.4">
      <c r="C4" s="38" t="s">
        <v>1</v>
      </c>
      <c r="E4" s="15">
        <v>30</v>
      </c>
      <c r="F4" t="s">
        <v>3</v>
      </c>
      <c r="H4" s="1" t="s">
        <v>98</v>
      </c>
      <c r="I4" s="17">
        <v>684</v>
      </c>
      <c r="J4" t="s">
        <v>12</v>
      </c>
    </row>
    <row r="5" spans="3:12" ht="15" thickBot="1" x14ac:dyDescent="0.4">
      <c r="E5" s="15">
        <v>56267</v>
      </c>
      <c r="F5" t="s">
        <v>2</v>
      </c>
      <c r="H5" t="s">
        <v>107</v>
      </c>
      <c r="I5" s="9">
        <v>0</v>
      </c>
      <c r="J5" t="s">
        <v>12</v>
      </c>
    </row>
    <row r="6" spans="3:12" ht="15" thickBot="1" x14ac:dyDescent="0.4">
      <c r="C6" t="s">
        <v>97</v>
      </c>
      <c r="D6" s="4">
        <f>E6/43560</f>
        <v>4.3056244260789711</v>
      </c>
      <c r="E6" s="15">
        <v>187553</v>
      </c>
      <c r="F6" t="s">
        <v>2</v>
      </c>
      <c r="H6" t="s">
        <v>119</v>
      </c>
      <c r="I6" s="9">
        <v>0</v>
      </c>
      <c r="J6" t="s">
        <v>120</v>
      </c>
    </row>
    <row r="7" spans="3:12" ht="15" thickBot="1" x14ac:dyDescent="0.4">
      <c r="H7" s="38" t="s">
        <v>11</v>
      </c>
      <c r="I7" s="16">
        <f>I4-I5-I6</f>
        <v>684</v>
      </c>
      <c r="J7" t="s">
        <v>12</v>
      </c>
    </row>
    <row r="8" spans="3:12" ht="7.5" customHeight="1" thickBot="1" x14ac:dyDescent="0.3">
      <c r="C8" s="33"/>
      <c r="D8" s="33"/>
      <c r="E8" s="33"/>
      <c r="F8" s="33"/>
      <c r="G8" s="33"/>
      <c r="H8" s="33"/>
      <c r="I8" s="44"/>
      <c r="J8" s="44"/>
      <c r="K8" s="44"/>
      <c r="L8" s="33"/>
    </row>
    <row r="10" spans="3:12" ht="15" x14ac:dyDescent="0.25">
      <c r="C10" s="14" t="s">
        <v>4</v>
      </c>
      <c r="I10" s="10"/>
      <c r="J10" s="10"/>
      <c r="K10" s="10"/>
    </row>
    <row r="11" spans="3:12" ht="8.25" customHeight="1" thickBot="1" x14ac:dyDescent="0.3">
      <c r="C11" s="1"/>
      <c r="I11" s="10"/>
      <c r="J11" s="10"/>
      <c r="K11" s="10"/>
    </row>
    <row r="12" spans="3:12" ht="15" thickBot="1" x14ac:dyDescent="0.4">
      <c r="C12" s="1" t="s">
        <v>5</v>
      </c>
      <c r="E12" s="39" t="s">
        <v>6</v>
      </c>
      <c r="H12" s="3" t="s">
        <v>101</v>
      </c>
      <c r="I12" s="45">
        <v>78772</v>
      </c>
      <c r="J12" s="12" t="s">
        <v>2</v>
      </c>
      <c r="K12" s="54">
        <f>I12/E6</f>
        <v>0.41999861372518699</v>
      </c>
    </row>
    <row r="13" spans="3:12" ht="15" thickBot="1" x14ac:dyDescent="0.4">
      <c r="C13" t="s">
        <v>103</v>
      </c>
      <c r="E13" s="53">
        <f>K12*100</f>
        <v>41.999861372518701</v>
      </c>
      <c r="H13" s="5"/>
      <c r="I13" s="10"/>
      <c r="J13" s="10"/>
      <c r="K13" s="39" t="s">
        <v>121</v>
      </c>
    </row>
    <row r="14" spans="3:12" ht="15.75" thickBot="1" x14ac:dyDescent="0.3">
      <c r="C14" t="s">
        <v>104</v>
      </c>
      <c r="E14" s="9">
        <v>48</v>
      </c>
      <c r="I14" s="10"/>
      <c r="J14" s="10"/>
      <c r="K14" s="10"/>
    </row>
    <row r="15" spans="3:12" ht="15.75" thickBot="1" x14ac:dyDescent="0.3">
      <c r="C15" s="3" t="s">
        <v>7</v>
      </c>
      <c r="E15" s="16">
        <f>SUM(E13:E14)</f>
        <v>89.999861372518694</v>
      </c>
      <c r="I15" s="10"/>
      <c r="J15" s="10"/>
      <c r="K15" s="10"/>
    </row>
    <row r="16" spans="3:12" ht="7.5" customHeight="1" x14ac:dyDescent="0.25">
      <c r="C16" s="3"/>
      <c r="E16" s="8"/>
      <c r="I16" s="10"/>
      <c r="J16" s="10"/>
      <c r="K16" s="10"/>
    </row>
    <row r="17" spans="3:12" ht="18.75" customHeight="1" thickBot="1" x14ac:dyDescent="0.4">
      <c r="C17" s="3"/>
      <c r="E17" s="2"/>
      <c r="H17" s="14" t="s">
        <v>20</v>
      </c>
      <c r="I17" s="10"/>
      <c r="J17" s="10"/>
      <c r="K17" s="39" t="s">
        <v>21</v>
      </c>
    </row>
    <row r="18" spans="3:12" ht="15" thickBot="1" x14ac:dyDescent="0.4">
      <c r="C18" s="35" t="s">
        <v>122</v>
      </c>
      <c r="H18" t="s">
        <v>24</v>
      </c>
      <c r="I18" s="9">
        <v>37</v>
      </c>
      <c r="J18" s="12" t="s">
        <v>9</v>
      </c>
      <c r="K18" s="46">
        <f>I18*300/E5</f>
        <v>0.19727371283345477</v>
      </c>
      <c r="L18" t="s">
        <v>3</v>
      </c>
    </row>
    <row r="19" spans="3:12" ht="15" thickBot="1" x14ac:dyDescent="0.4">
      <c r="C19" s="3" t="s">
        <v>123</v>
      </c>
      <c r="H19" t="s">
        <v>23</v>
      </c>
      <c r="I19" s="9">
        <v>0</v>
      </c>
      <c r="J19" s="12" t="s">
        <v>9</v>
      </c>
      <c r="K19" s="46">
        <f>I19*1200/E5</f>
        <v>0</v>
      </c>
      <c r="L19" t="s">
        <v>3</v>
      </c>
    </row>
    <row r="20" spans="3:12" ht="15" thickBot="1" x14ac:dyDescent="0.4">
      <c r="C20" s="3" t="s">
        <v>124</v>
      </c>
      <c r="H20" t="s">
        <v>25</v>
      </c>
      <c r="I20" s="9">
        <v>0</v>
      </c>
      <c r="J20" s="12" t="s">
        <v>9</v>
      </c>
      <c r="K20" s="46">
        <f>I20*750/E5</f>
        <v>0</v>
      </c>
      <c r="L20" t="s">
        <v>3</v>
      </c>
    </row>
    <row r="21" spans="3:12" ht="8.25" customHeight="1" thickBot="1" x14ac:dyDescent="0.3">
      <c r="I21" s="10"/>
      <c r="J21" s="12"/>
      <c r="K21" s="10"/>
    </row>
    <row r="22" spans="3:12" ht="15.75" thickBot="1" x14ac:dyDescent="0.3">
      <c r="H22" t="s">
        <v>8</v>
      </c>
      <c r="I22" s="9">
        <v>1200</v>
      </c>
      <c r="J22" s="12" t="s">
        <v>2</v>
      </c>
      <c r="K22" s="46">
        <f>I22/E5</f>
        <v>2.1326887873887004E-2</v>
      </c>
      <c r="L22" t="s">
        <v>3</v>
      </c>
    </row>
    <row r="23" spans="3:12" ht="16.5" customHeight="1" thickBot="1" x14ac:dyDescent="0.3">
      <c r="I23" s="10"/>
      <c r="J23" s="12"/>
      <c r="K23" s="10"/>
    </row>
    <row r="24" spans="3:12" ht="15.75" thickBot="1" x14ac:dyDescent="0.3">
      <c r="H24" s="38" t="s">
        <v>10</v>
      </c>
      <c r="I24" s="13">
        <f>I22+(I18*300)+(I19*1200)+(I20*750)</f>
        <v>12300</v>
      </c>
      <c r="J24" s="12" t="s">
        <v>2</v>
      </c>
      <c r="K24" s="54">
        <f>I24/E5</f>
        <v>0.21860060070734177</v>
      </c>
      <c r="L24" t="s">
        <v>3</v>
      </c>
    </row>
    <row r="25" spans="3:12" ht="8.25" customHeight="1" thickBot="1" x14ac:dyDescent="0.3">
      <c r="I25" s="11"/>
      <c r="J25" s="10"/>
      <c r="K25" s="11"/>
    </row>
    <row r="26" spans="3:12" ht="15.75" thickBot="1" x14ac:dyDescent="0.3">
      <c r="H26" s="3" t="s">
        <v>141</v>
      </c>
      <c r="I26" s="11"/>
      <c r="J26" s="52"/>
      <c r="K26" s="16">
        <f>I7*K24</f>
        <v>149.52281088382176</v>
      </c>
      <c r="L26" t="s">
        <v>12</v>
      </c>
    </row>
    <row r="27" spans="3:12" ht="15.75" thickBot="1" x14ac:dyDescent="0.3">
      <c r="H27" s="3" t="s">
        <v>13</v>
      </c>
      <c r="I27" s="11"/>
      <c r="J27" s="10"/>
      <c r="K27" s="16">
        <f>I7-K26</f>
        <v>534.47718911617824</v>
      </c>
      <c r="L27" t="s">
        <v>12</v>
      </c>
    </row>
    <row r="28" spans="3:12" ht="15" x14ac:dyDescent="0.25">
      <c r="C28" s="14" t="s">
        <v>138</v>
      </c>
      <c r="I28" s="10"/>
      <c r="J28" s="10"/>
      <c r="K28" s="10"/>
    </row>
    <row r="29" spans="3:12" ht="7.5" customHeight="1" x14ac:dyDescent="0.25"/>
    <row r="30" spans="3:12" ht="15.75" thickBot="1" x14ac:dyDescent="0.3">
      <c r="C30" s="1" t="s">
        <v>5</v>
      </c>
      <c r="E30" s="39" t="s">
        <v>6</v>
      </c>
    </row>
    <row r="31" spans="3:12" ht="15.75" thickBot="1" x14ac:dyDescent="0.3">
      <c r="C31" t="s">
        <v>103</v>
      </c>
      <c r="E31" s="53">
        <f>I24/E6*100</f>
        <v>6.5581462306654652</v>
      </c>
    </row>
    <row r="32" spans="3:12" ht="15.75" thickBot="1" x14ac:dyDescent="0.3">
      <c r="C32" t="s">
        <v>104</v>
      </c>
      <c r="E32" s="13">
        <v>2</v>
      </c>
      <c r="H32" s="51"/>
    </row>
    <row r="33" spans="3:12" ht="15.75" thickBot="1" x14ac:dyDescent="0.3">
      <c r="C33" s="3" t="s">
        <v>7</v>
      </c>
      <c r="E33" s="16">
        <f>SUM(E31:E32)</f>
        <v>8.5581462306654643</v>
      </c>
    </row>
    <row r="34" spans="3:12" ht="8.25" customHeight="1" x14ac:dyDescent="0.25">
      <c r="E34" s="10"/>
    </row>
    <row r="35" spans="3:12" ht="15.75" thickBot="1" x14ac:dyDescent="0.3">
      <c r="E35" s="10"/>
      <c r="H35" s="50" t="s">
        <v>14</v>
      </c>
    </row>
    <row r="36" spans="3:12" ht="15" thickBot="1" x14ac:dyDescent="0.4">
      <c r="C36" s="20" t="s">
        <v>125</v>
      </c>
      <c r="D36" s="20">
        <v>5</v>
      </c>
      <c r="E36" s="9"/>
      <c r="H36" t="s">
        <v>15</v>
      </c>
    </row>
    <row r="37" spans="3:12" ht="15" thickBot="1" x14ac:dyDescent="0.4">
      <c r="C37" s="20" t="s">
        <v>126</v>
      </c>
      <c r="D37" s="20">
        <v>5</v>
      </c>
      <c r="E37" s="9"/>
      <c r="H37" t="s">
        <v>16</v>
      </c>
    </row>
    <row r="38" spans="3:12" ht="15.75" thickBot="1" x14ac:dyDescent="0.3">
      <c r="C38">
        <v>15</v>
      </c>
      <c r="D38" s="20">
        <v>5</v>
      </c>
      <c r="E38" s="9"/>
      <c r="H38" t="s">
        <v>17</v>
      </c>
    </row>
    <row r="39" spans="3:12" ht="9" customHeight="1" thickBot="1" x14ac:dyDescent="0.4">
      <c r="E39" s="10"/>
    </row>
    <row r="40" spans="3:12" ht="15" thickBot="1" x14ac:dyDescent="0.4">
      <c r="C40" s="55" t="s">
        <v>127</v>
      </c>
      <c r="D40" s="55">
        <v>10</v>
      </c>
      <c r="E40" s="9"/>
      <c r="F40" s="56"/>
      <c r="G40" s="56"/>
      <c r="H40" s="57" t="s">
        <v>99</v>
      </c>
      <c r="I40" s="56"/>
      <c r="J40" s="56"/>
      <c r="K40" s="56"/>
      <c r="L40" s="56"/>
    </row>
    <row r="41" spans="3:12" ht="15" thickBot="1" x14ac:dyDescent="0.4">
      <c r="C41" s="20" t="s">
        <v>128</v>
      </c>
      <c r="D41" s="37">
        <v>30</v>
      </c>
      <c r="E41" s="43">
        <f>SUM(E42:E46)</f>
        <v>0</v>
      </c>
      <c r="H41" s="49" t="s">
        <v>76</v>
      </c>
    </row>
    <row r="42" spans="3:12" ht="15.75" thickBot="1" x14ac:dyDescent="0.3">
      <c r="C42" s="20" t="s">
        <v>129</v>
      </c>
      <c r="D42" s="20">
        <v>8</v>
      </c>
      <c r="E42" s="9"/>
      <c r="H42" s="31" t="s">
        <v>73</v>
      </c>
    </row>
    <row r="43" spans="3:12" ht="15" thickBot="1" x14ac:dyDescent="0.4">
      <c r="C43" s="20" t="s">
        <v>130</v>
      </c>
      <c r="D43" s="20">
        <v>8</v>
      </c>
      <c r="E43" s="9"/>
      <c r="H43" s="20" t="s">
        <v>74</v>
      </c>
    </row>
    <row r="44" spans="3:12" ht="15" thickBot="1" x14ac:dyDescent="0.4">
      <c r="C44" s="20"/>
      <c r="D44" s="20">
        <v>8</v>
      </c>
      <c r="E44" s="9"/>
      <c r="H44" s="20" t="s">
        <v>82</v>
      </c>
    </row>
    <row r="45" spans="3:12" ht="15" thickBot="1" x14ac:dyDescent="0.4">
      <c r="C45" s="20"/>
      <c r="D45" s="20">
        <v>3</v>
      </c>
      <c r="E45" s="9"/>
      <c r="H45" s="20" t="s">
        <v>83</v>
      </c>
    </row>
    <row r="46" spans="3:12" ht="15" thickBot="1" x14ac:dyDescent="0.4">
      <c r="C46" s="20"/>
      <c r="D46" s="20">
        <v>3</v>
      </c>
      <c r="E46" s="9"/>
      <c r="H46" s="20" t="s">
        <v>84</v>
      </c>
    </row>
    <row r="47" spans="3:12" ht="15" thickBot="1" x14ac:dyDescent="0.4">
      <c r="C47" s="20"/>
      <c r="D47" s="35">
        <v>30</v>
      </c>
      <c r="E47" s="43">
        <f>SUM(E48:E52)</f>
        <v>0</v>
      </c>
      <c r="H47" s="49" t="s">
        <v>77</v>
      </c>
    </row>
    <row r="48" spans="3:12" ht="15" thickBot="1" x14ac:dyDescent="0.4">
      <c r="C48" s="20"/>
      <c r="D48" s="20">
        <v>4</v>
      </c>
      <c r="E48" s="9"/>
      <c r="H48" s="20" t="s">
        <v>85</v>
      </c>
    </row>
    <row r="49" spans="3:11" ht="15" thickBot="1" x14ac:dyDescent="0.4">
      <c r="C49" s="20"/>
      <c r="D49" s="20">
        <v>4</v>
      </c>
      <c r="E49" s="9"/>
      <c r="H49" s="20" t="s">
        <v>86</v>
      </c>
    </row>
    <row r="50" spans="3:11" ht="15" thickBot="1" x14ac:dyDescent="0.4">
      <c r="C50" s="20"/>
      <c r="D50" s="20">
        <v>6</v>
      </c>
      <c r="E50" s="9"/>
      <c r="H50" s="20" t="s">
        <v>87</v>
      </c>
    </row>
    <row r="51" spans="3:11" ht="15" thickBot="1" x14ac:dyDescent="0.4">
      <c r="C51" s="20"/>
      <c r="D51" s="20">
        <v>8</v>
      </c>
      <c r="E51" s="9"/>
      <c r="H51" s="20" t="s">
        <v>133</v>
      </c>
    </row>
    <row r="52" spans="3:11" ht="15" thickBot="1" x14ac:dyDescent="0.4">
      <c r="C52" s="20"/>
      <c r="D52" s="20">
        <v>8</v>
      </c>
      <c r="E52" s="9"/>
      <c r="H52" s="20" t="s">
        <v>88</v>
      </c>
    </row>
    <row r="53" spans="3:11" ht="15" thickBot="1" x14ac:dyDescent="0.4">
      <c r="C53" s="20"/>
      <c r="D53" s="35">
        <v>25</v>
      </c>
      <c r="E53" s="43">
        <f>SUM(E54:E58)</f>
        <v>0</v>
      </c>
      <c r="H53" s="49" t="s">
        <v>75</v>
      </c>
    </row>
    <row r="54" spans="3:11" ht="15" thickBot="1" x14ac:dyDescent="0.4">
      <c r="C54" s="20"/>
      <c r="D54" s="20">
        <v>5</v>
      </c>
      <c r="E54" s="9"/>
      <c r="H54" s="20" t="s">
        <v>144</v>
      </c>
    </row>
    <row r="55" spans="3:11" ht="15" thickBot="1" x14ac:dyDescent="0.4">
      <c r="C55" s="20"/>
      <c r="D55" s="20">
        <v>4</v>
      </c>
      <c r="E55" s="9"/>
      <c r="H55" s="20" t="s">
        <v>89</v>
      </c>
    </row>
    <row r="56" spans="3:11" ht="15" thickBot="1" x14ac:dyDescent="0.4">
      <c r="C56" s="20"/>
      <c r="D56" s="20">
        <v>5</v>
      </c>
      <c r="E56" s="9"/>
      <c r="H56" s="20" t="s">
        <v>95</v>
      </c>
    </row>
    <row r="57" spans="3:11" ht="15" thickBot="1" x14ac:dyDescent="0.4">
      <c r="C57" s="20"/>
      <c r="D57" s="20">
        <v>3</v>
      </c>
      <c r="E57" s="9"/>
      <c r="H57" s="20" t="s">
        <v>145</v>
      </c>
    </row>
    <row r="58" spans="3:11" ht="15" thickBot="1" x14ac:dyDescent="0.4">
      <c r="C58" s="20"/>
      <c r="D58" s="20">
        <v>8</v>
      </c>
      <c r="E58" s="9"/>
      <c r="H58" s="20" t="s">
        <v>90</v>
      </c>
    </row>
    <row r="59" spans="3:11" ht="15" thickBot="1" x14ac:dyDescent="0.4">
      <c r="C59" s="20"/>
      <c r="D59" s="35">
        <v>15</v>
      </c>
      <c r="E59" s="43">
        <f>SUM(E60:E63)</f>
        <v>0</v>
      </c>
      <c r="H59" s="49" t="s">
        <v>81</v>
      </c>
    </row>
    <row r="60" spans="3:11" ht="15" thickBot="1" x14ac:dyDescent="0.4">
      <c r="C60" s="20"/>
      <c r="D60" s="20">
        <v>4</v>
      </c>
      <c r="E60" s="9"/>
      <c r="H60" s="20" t="s">
        <v>91</v>
      </c>
    </row>
    <row r="61" spans="3:11" ht="15" thickBot="1" x14ac:dyDescent="0.4">
      <c r="C61" s="20"/>
      <c r="D61" s="20">
        <v>4</v>
      </c>
      <c r="E61" s="9"/>
      <c r="H61" s="20" t="s">
        <v>92</v>
      </c>
    </row>
    <row r="62" spans="3:11" ht="15" thickBot="1" x14ac:dyDescent="0.4">
      <c r="C62" s="20"/>
      <c r="D62" s="20">
        <v>3</v>
      </c>
      <c r="E62" s="9"/>
      <c r="H62" s="20" t="s">
        <v>93</v>
      </c>
    </row>
    <row r="63" spans="3:11" ht="15" thickBot="1" x14ac:dyDescent="0.4">
      <c r="C63" s="34">
        <v>100</v>
      </c>
      <c r="D63" s="34">
        <v>4</v>
      </c>
      <c r="E63" s="9"/>
      <c r="F63" s="33"/>
      <c r="G63" s="33"/>
      <c r="H63" s="34" t="s">
        <v>94</v>
      </c>
      <c r="I63" s="33"/>
      <c r="J63" s="33"/>
      <c r="K63" s="33"/>
    </row>
    <row r="64" spans="3:11" ht="15" thickBot="1" x14ac:dyDescent="0.4">
      <c r="C64" s="20" t="s">
        <v>131</v>
      </c>
      <c r="D64" s="20">
        <v>10</v>
      </c>
      <c r="E64" s="32"/>
      <c r="H64" s="49" t="s">
        <v>105</v>
      </c>
    </row>
    <row r="65" spans="3:12" ht="15" thickBot="1" x14ac:dyDescent="0.4">
      <c r="C65" s="20" t="s">
        <v>139</v>
      </c>
      <c r="D65" s="36">
        <v>10</v>
      </c>
      <c r="E65" s="32"/>
      <c r="H65" s="49" t="s">
        <v>96</v>
      </c>
    </row>
    <row r="66" spans="3:12" ht="15" thickBot="1" x14ac:dyDescent="0.4">
      <c r="D66" s="36">
        <v>5</v>
      </c>
      <c r="E66" s="32"/>
      <c r="H66" s="49" t="s">
        <v>136</v>
      </c>
    </row>
    <row r="67" spans="3:12" ht="15" thickBot="1" x14ac:dyDescent="0.4">
      <c r="D67" s="36">
        <v>5</v>
      </c>
      <c r="E67" s="32"/>
      <c r="H67" s="49" t="s">
        <v>135</v>
      </c>
    </row>
    <row r="68" spans="3:12" ht="15" thickBot="1" x14ac:dyDescent="0.4">
      <c r="D68" s="36">
        <v>5</v>
      </c>
      <c r="E68" s="32"/>
      <c r="H68" s="49" t="s">
        <v>134</v>
      </c>
    </row>
    <row r="69" spans="3:12" ht="15" thickBot="1" x14ac:dyDescent="0.4">
      <c r="C69">
        <v>40</v>
      </c>
      <c r="D69" s="20">
        <v>5</v>
      </c>
      <c r="E69" s="9"/>
      <c r="H69" s="49" t="s">
        <v>132</v>
      </c>
    </row>
    <row r="70" spans="3:12" ht="15" thickBot="1" x14ac:dyDescent="0.4">
      <c r="C70" s="5" t="s">
        <v>137</v>
      </c>
      <c r="D70" s="20"/>
      <c r="E70" s="13">
        <f>SUM(E36+E37+E38+E40+E41+E47+E53+E59+E64+E65+E69)</f>
        <v>0</v>
      </c>
    </row>
    <row r="71" spans="3:12" ht="8.25" customHeight="1" x14ac:dyDescent="0.35">
      <c r="C71" s="5"/>
      <c r="E71" s="41"/>
    </row>
    <row r="72" spans="3:12" x14ac:dyDescent="0.35">
      <c r="C72" s="58" t="s">
        <v>140</v>
      </c>
      <c r="D72" s="7">
        <v>155</v>
      </c>
      <c r="E72" s="42"/>
    </row>
    <row r="73" spans="3:12" ht="15" thickBot="1" x14ac:dyDescent="0.4">
      <c r="C73" s="7"/>
      <c r="E73" s="40"/>
    </row>
    <row r="74" spans="3:12" ht="15" thickBot="1" x14ac:dyDescent="0.4">
      <c r="C74" s="7" t="s">
        <v>146</v>
      </c>
      <c r="D74" s="5" t="s">
        <v>22</v>
      </c>
      <c r="E74" s="47">
        <f>E33</f>
        <v>8.5581462306654643</v>
      </c>
      <c r="F74" s="51"/>
    </row>
    <row r="75" spans="3:12" ht="15" thickBot="1" x14ac:dyDescent="0.4">
      <c r="C75" s="6" t="s">
        <v>143</v>
      </c>
      <c r="E75" s="16">
        <f>E70+E33</f>
        <v>8.5581462306654643</v>
      </c>
      <c r="H75" s="18">
        <f>E75/E15</f>
        <v>9.5090660142713057E-2</v>
      </c>
    </row>
    <row r="76" spans="3:12" ht="15" thickBot="1" x14ac:dyDescent="0.4">
      <c r="H76" s="3" t="s">
        <v>18</v>
      </c>
      <c r="K76" s="16">
        <f>K27</f>
        <v>534.47718911617824</v>
      </c>
      <c r="L76" t="s">
        <v>12</v>
      </c>
    </row>
    <row r="77" spans="3:12" ht="15" thickBot="1" x14ac:dyDescent="0.4">
      <c r="H77" s="3" t="s">
        <v>142</v>
      </c>
      <c r="K77" s="16">
        <f>K76*H75</f>
        <v>50.823788744279078</v>
      </c>
      <c r="L77" t="s">
        <v>12</v>
      </c>
    </row>
    <row r="78" spans="3:12" ht="15" thickBot="1" x14ac:dyDescent="0.4">
      <c r="H78" s="3" t="s">
        <v>19</v>
      </c>
      <c r="K78" s="16">
        <f>K76-K77</f>
        <v>483.65340037189918</v>
      </c>
      <c r="L78" t="s">
        <v>12</v>
      </c>
    </row>
    <row r="79" spans="3:12" x14ac:dyDescent="0.35">
      <c r="K79" s="19">
        <f>K78*193</f>
        <v>93345.106271776545</v>
      </c>
      <c r="L79" s="21" t="s">
        <v>26</v>
      </c>
    </row>
    <row r="81" spans="3:3" x14ac:dyDescent="0.35">
      <c r="C81" t="s">
        <v>78</v>
      </c>
    </row>
    <row r="82" spans="3:3" x14ac:dyDescent="0.35">
      <c r="C82" t="s">
        <v>79</v>
      </c>
    </row>
    <row r="83" spans="3:3" x14ac:dyDescent="0.35">
      <c r="C83" t="s">
        <v>80</v>
      </c>
    </row>
    <row r="84" spans="3:3" x14ac:dyDescent="0.35">
      <c r="C84" t="s">
        <v>100</v>
      </c>
    </row>
    <row r="85" spans="3:3" x14ac:dyDescent="0.35">
      <c r="C85" t="s">
        <v>102</v>
      </c>
    </row>
  </sheetData>
  <pageMargins left="0.25" right="0.25" top="0.75" bottom="0.75" header="0.3" footer="0.3"/>
  <pageSetup scale="56" fitToWidth="0" orientation="portrait" r:id="rId1"/>
  <headerFooter>
    <oddHeader>&amp;C&amp;UEXAMPLE #1&amp;U
DRAFT</oddHeader>
    <oddFooter>&amp;RRevised 8/2/16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3"/>
  <sheetViews>
    <sheetView workbookViewId="0">
      <selection activeCell="J22" sqref="J22"/>
    </sheetView>
  </sheetViews>
  <sheetFormatPr defaultRowHeight="14.5" x14ac:dyDescent="0.35"/>
  <cols>
    <col min="2" max="2" width="21.54296875" customWidth="1"/>
    <col min="4" max="4" width="12.1796875" customWidth="1"/>
    <col min="5" max="5" width="13.1796875" customWidth="1"/>
    <col min="6" max="6" width="13" customWidth="1"/>
    <col min="7" max="7" width="14.1796875" customWidth="1"/>
  </cols>
  <sheetData>
    <row r="2" spans="2:12" ht="15" x14ac:dyDescent="0.25">
      <c r="D2" t="s">
        <v>30</v>
      </c>
    </row>
    <row r="3" spans="2:12" ht="15" x14ac:dyDescent="0.25">
      <c r="B3" t="s">
        <v>27</v>
      </c>
    </row>
    <row r="4" spans="2:12" ht="15" x14ac:dyDescent="0.25">
      <c r="B4" t="s">
        <v>28</v>
      </c>
    </row>
    <row r="5" spans="2:12" ht="15" x14ac:dyDescent="0.25">
      <c r="B5" t="s">
        <v>29</v>
      </c>
    </row>
    <row r="8" spans="2:12" ht="15" x14ac:dyDescent="0.25">
      <c r="B8" t="s">
        <v>38</v>
      </c>
      <c r="D8" s="10" t="s">
        <v>34</v>
      </c>
      <c r="E8" s="10" t="s">
        <v>32</v>
      </c>
      <c r="F8" s="10" t="s">
        <v>35</v>
      </c>
      <c r="G8" s="10"/>
      <c r="L8" t="s">
        <v>106</v>
      </c>
    </row>
    <row r="9" spans="2:12" ht="15" x14ac:dyDescent="0.25">
      <c r="B9" s="3" t="s">
        <v>31</v>
      </c>
      <c r="D9" s="10" t="s">
        <v>37</v>
      </c>
      <c r="E9" s="10" t="s">
        <v>33</v>
      </c>
      <c r="F9" s="10" t="s">
        <v>36</v>
      </c>
      <c r="G9" s="10"/>
    </row>
    <row r="10" spans="2:12" ht="15" x14ac:dyDescent="0.25">
      <c r="B10" t="s">
        <v>39</v>
      </c>
      <c r="D10" s="10" t="s">
        <v>48</v>
      </c>
      <c r="E10" s="10" t="s">
        <v>49</v>
      </c>
      <c r="F10" s="10" t="s">
        <v>50</v>
      </c>
      <c r="G10" s="10"/>
      <c r="L10" t="s">
        <v>108</v>
      </c>
    </row>
    <row r="11" spans="2:12" ht="15" x14ac:dyDescent="0.25">
      <c r="B11" t="s">
        <v>40</v>
      </c>
    </row>
    <row r="12" spans="2:12" ht="15" x14ac:dyDescent="0.25">
      <c r="B12" s="5" t="s">
        <v>41</v>
      </c>
      <c r="D12" s="10" t="s">
        <v>48</v>
      </c>
      <c r="F12" s="10" t="s">
        <v>51</v>
      </c>
      <c r="L12" t="s">
        <v>109</v>
      </c>
    </row>
    <row r="13" spans="2:12" ht="15" x14ac:dyDescent="0.25">
      <c r="B13" t="s">
        <v>42</v>
      </c>
    </row>
    <row r="14" spans="2:12" ht="15" x14ac:dyDescent="0.25">
      <c r="B14" t="s">
        <v>43</v>
      </c>
    </row>
    <row r="15" spans="2:12" ht="15" x14ac:dyDescent="0.25">
      <c r="B15" s="5" t="s">
        <v>44</v>
      </c>
    </row>
    <row r="16" spans="2:12" ht="15" x14ac:dyDescent="0.25">
      <c r="B16" t="s">
        <v>45</v>
      </c>
      <c r="L16" t="s">
        <v>110</v>
      </c>
    </row>
    <row r="17" spans="2:12" ht="15" x14ac:dyDescent="0.25">
      <c r="B17" s="5" t="s">
        <v>46</v>
      </c>
      <c r="D17" s="10"/>
      <c r="E17" s="10"/>
      <c r="F17" s="10"/>
      <c r="G17" s="10"/>
    </row>
    <row r="18" spans="2:12" ht="15" x14ac:dyDescent="0.25">
      <c r="B18" t="s">
        <v>47</v>
      </c>
      <c r="D18" s="10"/>
      <c r="E18" s="10"/>
      <c r="F18" s="10"/>
      <c r="G18" s="10"/>
      <c r="L18" t="s">
        <v>111</v>
      </c>
    </row>
    <row r="19" spans="2:12" ht="15" x14ac:dyDescent="0.25">
      <c r="B19" s="12" t="s">
        <v>52</v>
      </c>
      <c r="D19" s="10"/>
      <c r="E19" s="10"/>
      <c r="F19" s="10"/>
      <c r="G19" s="10"/>
      <c r="L19" t="s">
        <v>112</v>
      </c>
    </row>
    <row r="20" spans="2:12" ht="15" x14ac:dyDescent="0.25">
      <c r="B20" s="5" t="s">
        <v>53</v>
      </c>
      <c r="D20" s="10" t="s">
        <v>48</v>
      </c>
      <c r="E20" s="10"/>
      <c r="F20" s="10" t="s">
        <v>51</v>
      </c>
      <c r="G20" s="10"/>
      <c r="L20" t="s">
        <v>113</v>
      </c>
    </row>
    <row r="21" spans="2:12" ht="15" x14ac:dyDescent="0.25">
      <c r="B21" s="5" t="s">
        <v>55</v>
      </c>
      <c r="D21" s="10" t="s">
        <v>48</v>
      </c>
      <c r="E21" s="10"/>
      <c r="F21" s="10" t="s">
        <v>51</v>
      </c>
      <c r="G21" s="10"/>
      <c r="L21" t="s">
        <v>114</v>
      </c>
    </row>
    <row r="22" spans="2:12" ht="15" x14ac:dyDescent="0.25">
      <c r="B22" s="12" t="s">
        <v>54</v>
      </c>
      <c r="D22" s="10"/>
      <c r="E22" s="10"/>
      <c r="F22" s="10"/>
      <c r="G22" s="10"/>
    </row>
    <row r="23" spans="2:12" ht="15" x14ac:dyDescent="0.25">
      <c r="B23" s="5" t="s">
        <v>56</v>
      </c>
      <c r="D23" s="10"/>
      <c r="E23" s="10"/>
      <c r="F23" s="10"/>
      <c r="G23" s="10"/>
    </row>
    <row r="24" spans="2:12" ht="15" x14ac:dyDescent="0.25">
      <c r="D24" s="10"/>
      <c r="E24" s="10"/>
      <c r="F24" s="10"/>
      <c r="G24" s="10"/>
      <c r="L24" t="s">
        <v>115</v>
      </c>
    </row>
    <row r="25" spans="2:12" ht="15" x14ac:dyDescent="0.25">
      <c r="D25" s="10"/>
      <c r="E25" s="10"/>
      <c r="F25" s="10"/>
      <c r="G25" s="10"/>
      <c r="L25" t="s">
        <v>116</v>
      </c>
    </row>
    <row r="26" spans="2:12" ht="15" x14ac:dyDescent="0.25">
      <c r="B26" t="s">
        <v>57</v>
      </c>
      <c r="D26" s="10"/>
      <c r="E26" s="10"/>
      <c r="F26" s="10"/>
      <c r="G26" s="10"/>
      <c r="L26" t="s">
        <v>117</v>
      </c>
    </row>
    <row r="27" spans="2:12" ht="15" x14ac:dyDescent="0.25">
      <c r="B27" t="s">
        <v>58</v>
      </c>
      <c r="D27" s="10" t="s">
        <v>59</v>
      </c>
      <c r="E27" s="10"/>
      <c r="F27" s="10"/>
      <c r="G27" s="10"/>
    </row>
    <row r="28" spans="2:12" ht="15" x14ac:dyDescent="0.25">
      <c r="D28" s="10"/>
      <c r="E28" s="10"/>
      <c r="F28" s="10"/>
      <c r="G28" s="10"/>
      <c r="L28" t="s">
        <v>118</v>
      </c>
    </row>
    <row r="29" spans="2:12" ht="15" x14ac:dyDescent="0.25">
      <c r="D29" s="10"/>
      <c r="E29" s="10"/>
      <c r="F29" s="10"/>
      <c r="G29" s="10"/>
    </row>
    <row r="30" spans="2:12" ht="15" x14ac:dyDescent="0.25">
      <c r="D30" s="10"/>
      <c r="E30" s="10"/>
      <c r="F30" s="10"/>
      <c r="G30" s="10"/>
    </row>
    <row r="31" spans="2:12" ht="15" x14ac:dyDescent="0.25">
      <c r="B31" t="s">
        <v>72</v>
      </c>
      <c r="D31" s="10"/>
      <c r="E31" s="10"/>
      <c r="F31" s="10"/>
      <c r="G31" s="10"/>
    </row>
    <row r="33" spans="2:7" ht="15" x14ac:dyDescent="0.25">
      <c r="C33" t="s">
        <v>70</v>
      </c>
      <c r="D33" t="s">
        <v>65</v>
      </c>
      <c r="E33" t="s">
        <v>66</v>
      </c>
      <c r="F33" t="s">
        <v>65</v>
      </c>
      <c r="G33" t="s">
        <v>66</v>
      </c>
    </row>
    <row r="34" spans="2:7" ht="15" x14ac:dyDescent="0.25">
      <c r="C34" t="s">
        <v>71</v>
      </c>
      <c r="D34" t="s">
        <v>63</v>
      </c>
      <c r="E34" t="s">
        <v>63</v>
      </c>
      <c r="F34" t="s">
        <v>64</v>
      </c>
      <c r="G34" t="s">
        <v>67</v>
      </c>
    </row>
    <row r="35" spans="2:7" x14ac:dyDescent="0.35">
      <c r="B35" t="s">
        <v>60</v>
      </c>
      <c r="C35">
        <v>48</v>
      </c>
      <c r="D35" s="25">
        <v>78772</v>
      </c>
      <c r="F35" s="30">
        <v>0.42</v>
      </c>
    </row>
    <row r="37" spans="2:7" x14ac:dyDescent="0.35">
      <c r="B37" s="25" t="s">
        <v>62</v>
      </c>
      <c r="C37">
        <v>48</v>
      </c>
      <c r="E37">
        <v>47263</v>
      </c>
      <c r="F37" s="22"/>
      <c r="G37" s="22">
        <v>0.6</v>
      </c>
    </row>
    <row r="38" spans="2:7" x14ac:dyDescent="0.35">
      <c r="B38" s="25" t="s">
        <v>61</v>
      </c>
      <c r="C38" s="26">
        <v>0</v>
      </c>
      <c r="E38" s="26">
        <v>31508</v>
      </c>
      <c r="F38" s="22"/>
      <c r="G38" s="27">
        <v>0.4</v>
      </c>
    </row>
    <row r="40" spans="2:7" x14ac:dyDescent="0.35">
      <c r="B40" t="s">
        <v>68</v>
      </c>
      <c r="E40" s="24">
        <f>E38*0.4</f>
        <v>12603.2</v>
      </c>
    </row>
    <row r="41" spans="2:7" x14ac:dyDescent="0.35">
      <c r="B41" s="28" t="s">
        <v>69</v>
      </c>
    </row>
    <row r="42" spans="2:7" x14ac:dyDescent="0.35">
      <c r="B42" s="20"/>
      <c r="E42" s="23">
        <f>E38-E40</f>
        <v>18904.8</v>
      </c>
    </row>
    <row r="43" spans="2:7" x14ac:dyDescent="0.35">
      <c r="D43" s="29">
        <f>E42+E37</f>
        <v>66167.8</v>
      </c>
      <c r="F43" s="30">
        <v>0.28999999999999998</v>
      </c>
    </row>
  </sheetData>
  <pageMargins left="0.7" right="0.7" top="0.75" bottom="0.75" header="0.3" footer="0.3"/>
  <pageSetup scale="9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B2439A4BA3344C98504EA04A1E87A3" ma:contentTypeVersion="0" ma:contentTypeDescription="Create a new document." ma:contentTypeScope="" ma:versionID="eba608fc55a0cb432840c6ad46debcc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25ae8f2fec1e4817fcc0d6644fcbd8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33DEB5-6D06-4BF0-86C3-CBCCA1CB045A}"/>
</file>

<file path=customXml/itemProps2.xml><?xml version="1.0" encoding="utf-8"?>
<ds:datastoreItem xmlns:ds="http://schemas.openxmlformats.org/officeDocument/2006/customXml" ds:itemID="{21F672E2-D7CD-4C48-8047-A72330EBC0CB}"/>
</file>

<file path=customXml/itemProps3.xml><?xml version="1.0" encoding="utf-8"?>
<ds:datastoreItem xmlns:ds="http://schemas.openxmlformats.org/officeDocument/2006/customXml" ds:itemID="{ADF5535F-E255-4E10-9C76-B963D202C9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MITIGATION TABLE</vt:lpstr>
      <vt:lpstr>OLD FIELD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Bluedyscotty</dc:creator>
  <cp:lastModifiedBy>Donna Moorman</cp:lastModifiedBy>
  <cp:lastPrinted>2016-08-01T20:09:13Z</cp:lastPrinted>
  <dcterms:created xsi:type="dcterms:W3CDTF">2016-07-19T01:28:46Z</dcterms:created>
  <dcterms:modified xsi:type="dcterms:W3CDTF">2016-08-02T22:05:20Z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0x01010077B2439A4BA3344C98504EA04A1E87A3</vt:lpwstr>
  </property>
</Properties>
</file>